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3DAA0607-C8EA-406B-BBEA-1F20A91723A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Lavori 2024-2026" sheetId="5" r:id="rId1"/>
    <sheet name="Servizi e Forniture 2024-2026" sheetId="3" r:id="rId2"/>
    <sheet name="Importo totale" sheetId="6" r:id="rId3"/>
  </sheets>
  <definedNames>
    <definedName name="_xlnm._FilterDatabase" localSheetId="0" hidden="1">'Lavori 2024-2026'!$F$1:$F$32</definedName>
    <definedName name="_xlnm._FilterDatabase" localSheetId="1" hidden="1">'Servizi e Forniture 2024-2026'!$F$1:$F$13</definedName>
    <definedName name="_xlnm.Print_Area" localSheetId="0">'Lavori 2024-2026'!$A$1:$L$32</definedName>
    <definedName name="_xlnm.Print_Area" localSheetId="1">'Servizi e Forniture 2024-2026'!$A$1:$L$13</definedName>
    <definedName name="_xlnm.Print_Titles" localSheetId="0">'Lavori 2024-2026'!$2:$2</definedName>
    <definedName name="_xlnm.Print_Titles" localSheetId="1">'Servizi e Forniture 2024-2026'!$2:$2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5" l="1"/>
  <c r="L30" i="5"/>
  <c r="L29" i="5"/>
  <c r="L28" i="5"/>
  <c r="L27" i="5"/>
  <c r="L26" i="5"/>
  <c r="L25" i="5"/>
  <c r="L24" i="5"/>
  <c r="L10" i="3"/>
  <c r="G3" i="6"/>
  <c r="H13" i="3"/>
  <c r="D3" i="6" s="1"/>
  <c r="J13" i="3"/>
  <c r="F3" i="6" s="1"/>
  <c r="K13" i="3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H32" i="5"/>
  <c r="D2" i="6" s="1"/>
  <c r="L4" i="3"/>
  <c r="L5" i="3"/>
  <c r="L6" i="3"/>
  <c r="L10" i="5"/>
  <c r="L9" i="5"/>
  <c r="K8" i="5"/>
  <c r="J8" i="5"/>
  <c r="I8" i="5"/>
  <c r="K7" i="5"/>
  <c r="J7" i="5"/>
  <c r="I7" i="5"/>
  <c r="L7" i="5" s="1"/>
  <c r="K6" i="5"/>
  <c r="J6" i="5"/>
  <c r="I6" i="5"/>
  <c r="K5" i="5"/>
  <c r="J5" i="5"/>
  <c r="I5" i="5"/>
  <c r="K4" i="5"/>
  <c r="J4" i="5"/>
  <c r="I4" i="5"/>
  <c r="K3" i="5"/>
  <c r="J3" i="5"/>
  <c r="I3" i="5"/>
  <c r="L11" i="3"/>
  <c r="L12" i="3"/>
  <c r="L8" i="3"/>
  <c r="J32" i="5" l="1"/>
  <c r="F2" i="6" s="1"/>
  <c r="F4" i="6" s="1"/>
  <c r="I32" i="5"/>
  <c r="E2" i="6" s="1"/>
  <c r="K32" i="5"/>
  <c r="G2" i="6" s="1"/>
  <c r="G4" i="6" s="1"/>
  <c r="L5" i="5"/>
  <c r="L6" i="5"/>
  <c r="D4" i="6"/>
  <c r="L3" i="5"/>
  <c r="L4" i="5"/>
  <c r="L8" i="5"/>
  <c r="L9" i="3"/>
  <c r="H34" i="5" l="1"/>
  <c r="L32" i="5"/>
  <c r="H2" i="6" s="1"/>
  <c r="I13" i="3"/>
  <c r="H15" i="3" s="1"/>
  <c r="L3" i="3"/>
  <c r="L13" i="3" s="1"/>
  <c r="H3" i="6" s="1"/>
  <c r="H4" i="6" l="1"/>
  <c r="E3" i="6"/>
  <c r="E4" i="6" s="1"/>
</calcChain>
</file>

<file path=xl/sharedStrings.xml><?xml version="1.0" encoding="utf-8"?>
<sst xmlns="http://schemas.openxmlformats.org/spreadsheetml/2006/main" count="154" uniqueCount="75">
  <si>
    <t>Unità organizzativa</t>
  </si>
  <si>
    <t>Prima annualità del primo programma nel quale l'intervento è stato inserito</t>
  </si>
  <si>
    <t>Annualità nella quale si prevede di dare avvio alla procedura di affidamento</t>
  </si>
  <si>
    <t>Settore</t>
  </si>
  <si>
    <t>DESCRIZIONE DELL'ACQUISTO</t>
  </si>
  <si>
    <t xml:space="preserve">STIMA DEI COSTI DELL'ACQUISTO
Costi su annualità successive </t>
  </si>
  <si>
    <t>STIMA DEI COSTI DELL'ACQUISTO Valore stimato dell'appalto (d.Lgs 50/2016 art.  21 comma 6 - Tavolo Tecnico dei Soggetti Aggregatori)
Totale</t>
  </si>
  <si>
    <t>Forniture</t>
  </si>
  <si>
    <t>Servizi</t>
  </si>
  <si>
    <t xml:space="preserve">Attività da autoespurgo (Disostruzione e lavaggio condotte fognarie) Pulizia vasche sollevamenti </t>
  </si>
  <si>
    <t>Totale:</t>
  </si>
  <si>
    <t>N.ro ordine</t>
  </si>
  <si>
    <t xml:space="preserve"> </t>
  </si>
  <si>
    <t>GTORI</t>
  </si>
  <si>
    <t>Lavori</t>
  </si>
  <si>
    <t>Miglioramento del grado di efficienza ed efficacia degli interventi del settore idrico nell'ambito territoriale del Cilento e Vallo di Diano al fine di ridurre i disservizi all'utenza ed il water divide_Captazione e Accumulo</t>
  </si>
  <si>
    <t>Miglioramento del grado di efficienza ed efficacia degli interventi del settore idrico nell'ambito territoriale del Cilento e Vallo di Diano al fine di ridurre i disservizi all'utenza ed il water divide_Distribuzione</t>
  </si>
  <si>
    <t>Miglioramento del grado di efficienza ed efficacia degli interventi del settore idrico nell'ambito territoriale del Cilento e Vallo di Diano al fine di ridurre i disservizi all'utenza ed il water divide_Potabilizzazione e Monitoraggio</t>
  </si>
  <si>
    <t>Miglioramento del grado di efficienza ed efficacia degli interventi del settore idrico nell'ambito territoriale del Cilento e Vallo di Diano al fine di ridurre i disservizi all'utenza ed il water divide_Trasporto</t>
  </si>
  <si>
    <t>Water management: Intervento di approvvigionamento della risorsa idrica nell'area del "triangolo della sete"</t>
  </si>
  <si>
    <t>Rifunzionalizzazione e potenziamento delle reti addutrici afferenti all'ambito territoriale del Cilento e del Vallo di Diano</t>
  </si>
  <si>
    <t>GTOFD</t>
  </si>
  <si>
    <t>Manutenzione Straordinaria Fognatura e Depurazione in località Sala Consilina - Macchia dell'Aspide, San Giovanni, Taverne e Trinità (4 lotti)</t>
  </si>
  <si>
    <t>PS</t>
  </si>
  <si>
    <t>Intervento di sostituzione dell’adduttrice Faraone - Lotto 4</t>
  </si>
  <si>
    <t>Distrettualizzazione e digitalizzzione delle reti di adduzione</t>
  </si>
  <si>
    <t>Sicurezza fisica dei sistemi idrici strategici</t>
  </si>
  <si>
    <t>QASE</t>
  </si>
  <si>
    <t>Interventi di messa in sicurezza dei principali sistemi idrici ai sensi del D. Lgs 81/2008 e ss.mm.ii.</t>
  </si>
  <si>
    <t>Servizi Cloud</t>
  </si>
  <si>
    <t>ICT</t>
  </si>
  <si>
    <t>Parco auto - sostituzione parco auto con noleggio a lungo termine 25 automezzi/anno</t>
  </si>
  <si>
    <t>Bottinaggio</t>
  </si>
  <si>
    <t>AG</t>
  </si>
  <si>
    <t>Accordo quadro smart meeter e accessori</t>
  </si>
  <si>
    <t>Accordo quadro fornitura materiali elettromeccanici (quadri e pompe)</t>
  </si>
  <si>
    <t>Allacci fognari Teggiano</t>
  </si>
  <si>
    <t>Fornitura di ipoclorito di sodio per gli impianti di depurazione e disinfezione acqua destinata al consumo umano</t>
  </si>
  <si>
    <t>Accordo quadro fornitura materiali idraulici attrezzi e strumenti (3 lotti)</t>
  </si>
  <si>
    <t> Ticket pasto</t>
  </si>
  <si>
    <t>PR/GTOFD</t>
  </si>
  <si>
    <t>PR/GTORI</t>
  </si>
  <si>
    <t>STIMA DEI COSTI DELL'ACQUISTO
Totale</t>
  </si>
  <si>
    <t>TIPOLOGIA</t>
  </si>
  <si>
    <t>LAVORI</t>
  </si>
  <si>
    <t>SERVIZI E FORNITURE</t>
  </si>
  <si>
    <t>TOTALE</t>
  </si>
  <si>
    <t>Stampa, imbustamento e recapito fatture utenti finali</t>
  </si>
  <si>
    <t>RISORSE UMANE</t>
  </si>
  <si>
    <t>Affidamento biennale del servizio di caratterizzazione analitica, trasporto e conferimento presso impianti di recupero/smaltimento di fanghi CER 19.08.05 derivanti dal trattamento delle acque reflue urbane effettuato presso i depuratori gestiti da "Consac Gestioni Idriche Spa"</t>
  </si>
  <si>
    <t xml:space="preserve">STIMA DEI COSTI DELL'ACQUISTO
Costi su annualità successive </t>
  </si>
  <si>
    <t>STIMA DEI COSTI DELL'ACQUISTO
Primo anno
(2024)</t>
  </si>
  <si>
    <t>STIMA DEI COSTI DELL'ACQUISTO
Secondo anno
(2025)</t>
  </si>
  <si>
    <t>STIMA DEI COSTI DELL'ACQUISTO
Terzo anno
(2026)</t>
  </si>
  <si>
    <t>STIMA DEI COSTI DELL'ACQUISTO
Primo anno
(2024)</t>
  </si>
  <si>
    <t>STIMA DEI COSTI DELL'ACQUISTO
Secondo anno
(2025)</t>
  </si>
  <si>
    <t>STIMA DEI COSTI DELL'ACQUISTO
Terzo anno
(2026)</t>
  </si>
  <si>
    <r>
      <t>SERVIZI E FORNITURE TRIENNIO 2024</t>
    </r>
    <r>
      <rPr>
        <b/>
        <sz val="14"/>
        <color theme="1"/>
        <rFont val="Calibri"/>
        <family val="2"/>
      </rPr>
      <t>÷2026</t>
    </r>
  </si>
  <si>
    <t>LAVORI TRIENNIO 2024÷2026</t>
  </si>
  <si>
    <t>Manutenzione Straordinaria Fognatura e Depurazione - Depuratore consortile Golfo di Policastro</t>
  </si>
  <si>
    <t>Manutenzione Straordinaria Fognatura e Depurazione - Depuratore unico Castelnuovo Cilento</t>
  </si>
  <si>
    <t>Manutenzione Straordinaria Fognatura e Depurazione - Declassificazione/Dismissione depuratore Pioppi di Pollica</t>
  </si>
  <si>
    <t>Manutenzione Straordinaria Fognatura e Depurazione in località Castellabate</t>
  </si>
  <si>
    <t>Sistema trattamento fanghi località Casal Velino già Omignano</t>
  </si>
  <si>
    <t>Ampliamenti, Nuove realizzazioni e Manutenzione Straordinaria Fognatura e Depurazione in località Camerota e Pisciotta</t>
  </si>
  <si>
    <t>Ampliamenti, Nuove realizzazioni e Manutenzione Straordinaria Fognatura e Depurazione in località Teggiano</t>
  </si>
  <si>
    <t>Ampliamenti, Nuove realizzazioni e Manutenzione Straordinaria Fognatura e Depurazione in località Sala Consilina</t>
  </si>
  <si>
    <t>Ampliamenti, Nuove realizzazioni e Manutenzione Straordinaria Fognatura e Depurazione in località Montecorice</t>
  </si>
  <si>
    <t>Ampliamenti, Nuove realizzazioni e Manutenzione Straordinaria Fognatura e Depurazione in località Casal Velino</t>
  </si>
  <si>
    <t>Ampliamenti, Nuove realizzazioni e Manutenzione Straordinaria Fognatura e Depurazione in località Ascea</t>
  </si>
  <si>
    <t>Ampliamenti, Nuove realizzazioni e Manutenzione Straordinaria Fognatura e Depurazione in località Sapri</t>
  </si>
  <si>
    <t>Ampliamenti, Nuove realizzazioni e Manutenzione Straordinaria Rete e Impianti in località Cuccaro Vetere</t>
  </si>
  <si>
    <t>Riduzione delle perdite reti di distribuzione acquedotto compresa digitalizzazione e monitoraggio</t>
  </si>
  <si>
    <t>Ampliamenti, Nuove realizzazioni e Manutenzione Straordinaria Rete e Impianti (6 lotti)</t>
  </si>
  <si>
    <t>Ampliamenti, Nuove realizzazioni e Manutenzione Straordinaria Fognatura e Depurazione (5 lotti)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</si>
</sst>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43" fontId="2" fillId="0" borderId="1" xfId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inden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3">
    <cellStyle name="Migliaia" xfId="1" builtinId="3"/>
    <cellStyle name="Migliaia 2" xfId="2" xr:uid="{05EA432F-B531-4C7A-BE2C-296DB409599D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ADB6-7A66-4FA7-B56D-764587153C4F}">
  <sheetPr>
    <pageSetUpPr fitToPage="1"/>
  </sheetPr>
  <dimension ref="A1:M34"/>
  <sheetViews>
    <sheetView zoomScale="85" zoomScaleNormal="85" workbookViewId="0">
      <pane ySplit="2" topLeftCell="A22" activePane="bottomLeft" state="frozen"/>
      <selection pane="bottomLeft" activeCell="B1" sqref="B1:L32"/>
    </sheetView>
  </sheetViews>
  <sheetFormatPr defaultColWidth="24.42578125" defaultRowHeight="15" x14ac:dyDescent="0.25"/>
  <cols>
    <col min="1" max="1" width="8.28515625" customWidth="1"/>
    <col min="2" max="2" width="12.28515625" customWidth="1"/>
    <col min="3" max="3" width="23.140625" customWidth="1"/>
    <col min="7" max="7" width="52.42578125" customWidth="1"/>
    <col min="8" max="12" width="22.7109375" customWidth="1"/>
  </cols>
  <sheetData>
    <row r="1" spans="2:13" ht="48.75" customHeight="1" x14ac:dyDescent="0.25">
      <c r="B1" s="20" t="s">
        <v>58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3" ht="157.5" x14ac:dyDescent="0.25">
      <c r="B2" s="1" t="s">
        <v>11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51</v>
      </c>
      <c r="I2" s="1" t="s">
        <v>52</v>
      </c>
      <c r="J2" s="1" t="s">
        <v>53</v>
      </c>
      <c r="K2" s="1" t="s">
        <v>5</v>
      </c>
      <c r="L2" s="1" t="s">
        <v>6</v>
      </c>
    </row>
    <row r="3" spans="2:13" ht="54.95" customHeight="1" x14ac:dyDescent="0.25">
      <c r="B3" s="3">
        <v>1</v>
      </c>
      <c r="C3" s="3" t="s">
        <v>13</v>
      </c>
      <c r="D3" s="3">
        <v>2024</v>
      </c>
      <c r="E3" s="3">
        <v>2025</v>
      </c>
      <c r="F3" s="3" t="s">
        <v>14</v>
      </c>
      <c r="G3" s="4" t="s">
        <v>15</v>
      </c>
      <c r="H3" s="6"/>
      <c r="I3" s="6">
        <f>77433893.2/3/3</f>
        <v>8603765.9111111108</v>
      </c>
      <c r="J3" s="6">
        <f>77433893.2/3/3</f>
        <v>8603765.9111111108</v>
      </c>
      <c r="K3" s="6">
        <f>77433893.2/3/3</f>
        <v>8603765.9111111108</v>
      </c>
      <c r="L3" s="7">
        <f>SUM(I3:K3)</f>
        <v>25811297.733333334</v>
      </c>
    </row>
    <row r="4" spans="2:13" ht="45" customHeight="1" x14ac:dyDescent="0.25">
      <c r="B4" s="3">
        <v>2</v>
      </c>
      <c r="C4" s="3" t="s">
        <v>13</v>
      </c>
      <c r="D4" s="3">
        <v>2024</v>
      </c>
      <c r="E4" s="3">
        <v>2025</v>
      </c>
      <c r="F4" s="3" t="s">
        <v>14</v>
      </c>
      <c r="G4" s="4" t="s">
        <v>16</v>
      </c>
      <c r="H4" s="6"/>
      <c r="I4" s="6">
        <f>350742519.6/7/3</f>
        <v>16702024.742857143</v>
      </c>
      <c r="J4" s="6">
        <f>350742519.6/7/3</f>
        <v>16702024.742857143</v>
      </c>
      <c r="K4" s="6">
        <f>350742519.6/7/3</f>
        <v>16702024.742857143</v>
      </c>
      <c r="L4" s="7">
        <f>SUM(I4:K4)</f>
        <v>50106074.22857143</v>
      </c>
    </row>
    <row r="5" spans="2:13" ht="54.95" customHeight="1" x14ac:dyDescent="0.25">
      <c r="B5" s="3">
        <v>3</v>
      </c>
      <c r="C5" s="3" t="s">
        <v>13</v>
      </c>
      <c r="D5" s="3">
        <v>2024</v>
      </c>
      <c r="E5" s="3">
        <v>2025</v>
      </c>
      <c r="F5" s="3" t="s">
        <v>14</v>
      </c>
      <c r="G5" s="4" t="s">
        <v>17</v>
      </c>
      <c r="H5" s="6"/>
      <c r="I5" s="6">
        <f>20799183.68/2/3</f>
        <v>3466530.6133333333</v>
      </c>
      <c r="J5" s="6">
        <f>20799183.68/2/3</f>
        <v>3466530.6133333333</v>
      </c>
      <c r="K5" s="6">
        <f>20799183.68/2/3</f>
        <v>3466530.6133333333</v>
      </c>
      <c r="L5" s="7">
        <f t="shared" ref="L5:L23" si="0">SUM(H5:K5)</f>
        <v>10399591.84</v>
      </c>
    </row>
    <row r="6" spans="2:13" ht="45" customHeight="1" x14ac:dyDescent="0.25">
      <c r="B6" s="3">
        <v>4</v>
      </c>
      <c r="C6" s="3" t="s">
        <v>13</v>
      </c>
      <c r="D6" s="3">
        <v>2024</v>
      </c>
      <c r="E6" s="3">
        <v>2025</v>
      </c>
      <c r="F6" s="3" t="s">
        <v>14</v>
      </c>
      <c r="G6" s="4" t="s">
        <v>18</v>
      </c>
      <c r="H6" s="6"/>
      <c r="I6" s="6">
        <f>11066822.85/1/3</f>
        <v>3688940.9499999997</v>
      </c>
      <c r="J6" s="6">
        <f>11066822.85/1/3</f>
        <v>3688940.9499999997</v>
      </c>
      <c r="K6" s="6">
        <f>11066822.85/1/3</f>
        <v>3688940.9499999997</v>
      </c>
      <c r="L6" s="7">
        <f t="shared" si="0"/>
        <v>11066822.85</v>
      </c>
    </row>
    <row r="7" spans="2:13" ht="30" customHeight="1" x14ac:dyDescent="0.25">
      <c r="B7" s="3">
        <v>5</v>
      </c>
      <c r="C7" s="3" t="s">
        <v>13</v>
      </c>
      <c r="D7" s="3">
        <v>2024</v>
      </c>
      <c r="E7" s="3">
        <v>2025</v>
      </c>
      <c r="F7" s="3" t="s">
        <v>14</v>
      </c>
      <c r="G7" s="5" t="s">
        <v>19</v>
      </c>
      <c r="H7" s="8"/>
      <c r="I7" s="6">
        <f>9007463.89/1/3</f>
        <v>3002487.9633333334</v>
      </c>
      <c r="J7" s="6">
        <f>9007463.89/1/3</f>
        <v>3002487.9633333334</v>
      </c>
      <c r="K7" s="6">
        <f>9007463.89/1/3</f>
        <v>3002487.9633333334</v>
      </c>
      <c r="L7" s="7">
        <f t="shared" si="0"/>
        <v>9007463.8900000006</v>
      </c>
    </row>
    <row r="8" spans="2:13" ht="30" customHeight="1" x14ac:dyDescent="0.25">
      <c r="B8" s="3">
        <v>6</v>
      </c>
      <c r="C8" s="3" t="s">
        <v>13</v>
      </c>
      <c r="D8" s="3">
        <v>2024</v>
      </c>
      <c r="E8" s="3">
        <v>2025</v>
      </c>
      <c r="F8" s="3" t="s">
        <v>14</v>
      </c>
      <c r="G8" s="5" t="s">
        <v>20</v>
      </c>
      <c r="H8" s="8"/>
      <c r="I8" s="6">
        <f>124457726.19/3/3</f>
        <v>13828636.243333332</v>
      </c>
      <c r="J8" s="6">
        <f>124457726.19/3/3</f>
        <v>13828636.243333332</v>
      </c>
      <c r="K8" s="6">
        <f>124457726.19/3/3</f>
        <v>13828636.243333332</v>
      </c>
      <c r="L8" s="7">
        <f t="shared" si="0"/>
        <v>41485908.729999997</v>
      </c>
    </row>
    <row r="9" spans="2:13" ht="30" customHeight="1" x14ac:dyDescent="0.25">
      <c r="B9" s="3">
        <v>7</v>
      </c>
      <c r="C9" s="3" t="s">
        <v>13</v>
      </c>
      <c r="D9" s="3">
        <v>2024</v>
      </c>
      <c r="E9" s="3">
        <v>2024</v>
      </c>
      <c r="F9" s="3" t="s">
        <v>14</v>
      </c>
      <c r="G9" s="5" t="s">
        <v>73</v>
      </c>
      <c r="H9" s="8">
        <v>1200000</v>
      </c>
      <c r="I9" s="8">
        <v>1200000</v>
      </c>
      <c r="J9" s="8">
        <v>1200000</v>
      </c>
      <c r="K9" s="8"/>
      <c r="L9" s="7">
        <f t="shared" si="0"/>
        <v>3600000</v>
      </c>
    </row>
    <row r="10" spans="2:13" ht="30" customHeight="1" x14ac:dyDescent="0.25">
      <c r="B10" s="3">
        <v>8</v>
      </c>
      <c r="C10" s="3" t="s">
        <v>21</v>
      </c>
      <c r="D10" s="3">
        <v>2024</v>
      </c>
      <c r="E10" s="3">
        <v>2024</v>
      </c>
      <c r="F10" s="3" t="s">
        <v>14</v>
      </c>
      <c r="G10" s="5" t="s">
        <v>74</v>
      </c>
      <c r="H10" s="8">
        <v>750000</v>
      </c>
      <c r="I10" s="6">
        <v>750000</v>
      </c>
      <c r="J10" s="6">
        <v>750000</v>
      </c>
      <c r="K10" s="6"/>
      <c r="L10" s="6">
        <f t="shared" si="0"/>
        <v>2250000</v>
      </c>
    </row>
    <row r="11" spans="2:13" ht="42.75" customHeight="1" x14ac:dyDescent="0.25">
      <c r="B11" s="3">
        <v>9</v>
      </c>
      <c r="C11" s="3" t="s">
        <v>21</v>
      </c>
      <c r="D11" s="3">
        <v>2024</v>
      </c>
      <c r="E11" s="3">
        <v>2024</v>
      </c>
      <c r="F11" s="3" t="s">
        <v>14</v>
      </c>
      <c r="G11" s="5" t="s">
        <v>22</v>
      </c>
      <c r="H11" s="8">
        <v>200000</v>
      </c>
      <c r="I11" s="6">
        <v>400000</v>
      </c>
      <c r="J11" s="6">
        <v>500000</v>
      </c>
      <c r="K11" s="6"/>
      <c r="L11" s="6">
        <f t="shared" si="0"/>
        <v>1100000</v>
      </c>
    </row>
    <row r="12" spans="2:13" ht="30" customHeight="1" x14ac:dyDescent="0.25">
      <c r="B12" s="3">
        <v>10</v>
      </c>
      <c r="C12" s="3" t="s">
        <v>21</v>
      </c>
      <c r="D12" s="3">
        <v>2024</v>
      </c>
      <c r="E12" s="3">
        <v>2024</v>
      </c>
      <c r="F12" s="3" t="s">
        <v>14</v>
      </c>
      <c r="G12" s="5" t="s">
        <v>59</v>
      </c>
      <c r="H12" s="8">
        <v>500000</v>
      </c>
      <c r="I12" s="6">
        <v>2000000</v>
      </c>
      <c r="J12" s="6">
        <v>2000000</v>
      </c>
      <c r="K12" s="6">
        <v>1000000</v>
      </c>
      <c r="L12" s="6">
        <f t="shared" si="0"/>
        <v>5500000</v>
      </c>
    </row>
    <row r="13" spans="2:13" ht="30" customHeight="1" x14ac:dyDescent="0.25">
      <c r="B13" s="3">
        <v>11</v>
      </c>
      <c r="C13" s="3" t="s">
        <v>21</v>
      </c>
      <c r="D13" s="3">
        <v>2024</v>
      </c>
      <c r="E13" s="3">
        <v>2024</v>
      </c>
      <c r="F13" s="3" t="s">
        <v>14</v>
      </c>
      <c r="G13" s="5" t="s">
        <v>60</v>
      </c>
      <c r="H13" s="8">
        <v>200000</v>
      </c>
      <c r="I13" s="6">
        <v>800000</v>
      </c>
      <c r="J13" s="6"/>
      <c r="K13" s="6"/>
      <c r="L13" s="6">
        <f t="shared" si="0"/>
        <v>1000000</v>
      </c>
      <c r="M13" t="s">
        <v>12</v>
      </c>
    </row>
    <row r="14" spans="2:13" ht="30" customHeight="1" x14ac:dyDescent="0.25">
      <c r="B14" s="3">
        <v>12</v>
      </c>
      <c r="C14" s="3" t="s">
        <v>21</v>
      </c>
      <c r="D14" s="3">
        <v>2024</v>
      </c>
      <c r="E14" s="3">
        <v>2024</v>
      </c>
      <c r="F14" s="3" t="s">
        <v>14</v>
      </c>
      <c r="G14" s="5" t="s">
        <v>61</v>
      </c>
      <c r="H14" s="8">
        <v>500000</v>
      </c>
      <c r="I14" s="6">
        <v>1000000</v>
      </c>
      <c r="J14" s="6">
        <v>1000000</v>
      </c>
      <c r="K14" s="6">
        <v>328750</v>
      </c>
      <c r="L14" s="6">
        <f t="shared" si="0"/>
        <v>2828750</v>
      </c>
    </row>
    <row r="15" spans="2:13" ht="30" customHeight="1" x14ac:dyDescent="0.25">
      <c r="B15" s="3">
        <v>13</v>
      </c>
      <c r="C15" s="3" t="s">
        <v>21</v>
      </c>
      <c r="D15" s="3">
        <v>2024</v>
      </c>
      <c r="E15" s="3">
        <v>2024</v>
      </c>
      <c r="F15" s="3" t="s">
        <v>14</v>
      </c>
      <c r="G15" s="5" t="s">
        <v>62</v>
      </c>
      <c r="H15" s="8">
        <v>328750</v>
      </c>
      <c r="I15" s="6"/>
      <c r="J15" s="6"/>
      <c r="K15" s="6"/>
      <c r="L15" s="6">
        <f t="shared" si="0"/>
        <v>328750</v>
      </c>
    </row>
    <row r="16" spans="2:13" ht="30" customHeight="1" x14ac:dyDescent="0.25">
      <c r="B16" s="3">
        <v>14</v>
      </c>
      <c r="C16" s="3" t="s">
        <v>23</v>
      </c>
      <c r="D16" s="3">
        <v>2024</v>
      </c>
      <c r="E16" s="3">
        <v>2024</v>
      </c>
      <c r="F16" s="3" t="s">
        <v>14</v>
      </c>
      <c r="G16" s="5" t="s">
        <v>63</v>
      </c>
      <c r="H16" s="8">
        <v>930000</v>
      </c>
      <c r="I16" s="6">
        <v>1500000</v>
      </c>
      <c r="J16" s="6">
        <v>1500000</v>
      </c>
      <c r="K16" s="6"/>
      <c r="L16" s="6">
        <f t="shared" si="0"/>
        <v>3930000</v>
      </c>
    </row>
    <row r="17" spans="1:12" ht="30" customHeight="1" x14ac:dyDescent="0.25">
      <c r="B17" s="3">
        <v>15</v>
      </c>
      <c r="C17" s="3" t="s">
        <v>23</v>
      </c>
      <c r="D17" s="3">
        <v>2024</v>
      </c>
      <c r="E17" s="3">
        <v>2024</v>
      </c>
      <c r="F17" s="3" t="s">
        <v>14</v>
      </c>
      <c r="G17" s="5" t="s">
        <v>64</v>
      </c>
      <c r="H17" s="8">
        <v>1500000</v>
      </c>
      <c r="I17" s="6"/>
      <c r="J17" s="6"/>
      <c r="K17" s="6"/>
      <c r="L17" s="6">
        <f t="shared" si="0"/>
        <v>1500000</v>
      </c>
    </row>
    <row r="18" spans="1:12" ht="24.95" customHeight="1" x14ac:dyDescent="0.25">
      <c r="B18" s="3">
        <v>16</v>
      </c>
      <c r="C18" s="3" t="s">
        <v>23</v>
      </c>
      <c r="D18" s="3">
        <v>2024</v>
      </c>
      <c r="E18" s="3">
        <v>2024</v>
      </c>
      <c r="F18" s="3" t="s">
        <v>14</v>
      </c>
      <c r="G18" s="5" t="s">
        <v>24</v>
      </c>
      <c r="H18" s="6">
        <v>500000</v>
      </c>
      <c r="I18" s="6">
        <v>2500000</v>
      </c>
      <c r="J18" s="6">
        <v>2500000</v>
      </c>
      <c r="K18" s="6"/>
      <c r="L18" s="6">
        <f t="shared" si="0"/>
        <v>5500000</v>
      </c>
    </row>
    <row r="19" spans="1:12" ht="24.95" customHeight="1" x14ac:dyDescent="0.25">
      <c r="B19" s="3">
        <v>17</v>
      </c>
      <c r="C19" s="3" t="s">
        <v>23</v>
      </c>
      <c r="D19" s="3">
        <v>2024</v>
      </c>
      <c r="E19" s="3">
        <v>2024</v>
      </c>
      <c r="F19" s="3" t="s">
        <v>14</v>
      </c>
      <c r="G19" s="5" t="s">
        <v>25</v>
      </c>
      <c r="H19" s="6">
        <v>65000</v>
      </c>
      <c r="I19" s="6">
        <v>20350000</v>
      </c>
      <c r="J19" s="6">
        <v>21900000</v>
      </c>
      <c r="K19" s="6">
        <v>3800000</v>
      </c>
      <c r="L19" s="6">
        <f t="shared" si="0"/>
        <v>46115000</v>
      </c>
    </row>
    <row r="20" spans="1:12" ht="24.95" customHeight="1" x14ac:dyDescent="0.25">
      <c r="B20" s="3">
        <v>18</v>
      </c>
      <c r="C20" s="3" t="s">
        <v>23</v>
      </c>
      <c r="D20" s="3">
        <v>2024</v>
      </c>
      <c r="E20" s="3">
        <v>2024</v>
      </c>
      <c r="F20" s="3" t="s">
        <v>14</v>
      </c>
      <c r="G20" s="5" t="s">
        <v>26</v>
      </c>
      <c r="H20" s="6">
        <v>250000</v>
      </c>
      <c r="I20" s="6">
        <v>5750000</v>
      </c>
      <c r="J20" s="6">
        <v>60000</v>
      </c>
      <c r="K20" s="6"/>
      <c r="L20" s="6">
        <f t="shared" si="0"/>
        <v>6060000</v>
      </c>
    </row>
    <row r="21" spans="1:12" ht="30" customHeight="1" x14ac:dyDescent="0.25">
      <c r="B21" s="3">
        <v>19</v>
      </c>
      <c r="C21" s="3" t="s">
        <v>27</v>
      </c>
      <c r="D21" s="3">
        <v>2024</v>
      </c>
      <c r="E21" s="3">
        <v>2024</v>
      </c>
      <c r="F21" s="3" t="s">
        <v>14</v>
      </c>
      <c r="G21" s="5" t="s">
        <v>28</v>
      </c>
      <c r="H21" s="8">
        <v>500000</v>
      </c>
      <c r="I21" s="6">
        <v>2500000</v>
      </c>
      <c r="J21" s="6">
        <v>2500000</v>
      </c>
      <c r="K21" s="6">
        <v>2000000</v>
      </c>
      <c r="L21" s="6">
        <f t="shared" si="0"/>
        <v>7500000</v>
      </c>
    </row>
    <row r="22" spans="1:12" ht="24.95" customHeight="1" x14ac:dyDescent="0.25">
      <c r="B22" s="3">
        <v>20</v>
      </c>
      <c r="C22" s="3" t="s">
        <v>21</v>
      </c>
      <c r="D22" s="3">
        <v>2024</v>
      </c>
      <c r="E22" s="3">
        <v>2024</v>
      </c>
      <c r="F22" s="3" t="s">
        <v>14</v>
      </c>
      <c r="G22" s="5" t="s">
        <v>32</v>
      </c>
      <c r="H22" s="6">
        <v>500000</v>
      </c>
      <c r="I22" s="6">
        <v>600000</v>
      </c>
      <c r="J22" s="6"/>
      <c r="K22" s="6"/>
      <c r="L22" s="6">
        <f t="shared" si="0"/>
        <v>1100000</v>
      </c>
    </row>
    <row r="23" spans="1:12" ht="24.95" customHeight="1" x14ac:dyDescent="0.25">
      <c r="B23" s="3">
        <v>21</v>
      </c>
      <c r="C23" s="3" t="s">
        <v>21</v>
      </c>
      <c r="D23" s="3">
        <v>2024</v>
      </c>
      <c r="E23" s="3">
        <v>2024</v>
      </c>
      <c r="F23" s="3" t="s">
        <v>14</v>
      </c>
      <c r="G23" s="5" t="s">
        <v>36</v>
      </c>
      <c r="H23" s="6">
        <v>1000000</v>
      </c>
      <c r="I23" s="6">
        <v>1000000</v>
      </c>
      <c r="J23" s="6"/>
      <c r="K23" s="6"/>
      <c r="L23" s="6">
        <f t="shared" si="0"/>
        <v>2000000</v>
      </c>
    </row>
    <row r="24" spans="1:12" ht="24.95" customHeight="1" x14ac:dyDescent="0.25">
      <c r="B24" s="3">
        <v>22</v>
      </c>
      <c r="C24" s="3" t="s">
        <v>23</v>
      </c>
      <c r="D24" s="3">
        <v>2024</v>
      </c>
      <c r="E24" s="3">
        <v>2024</v>
      </c>
      <c r="F24" s="3" t="s">
        <v>14</v>
      </c>
      <c r="G24" s="5" t="s">
        <v>65</v>
      </c>
      <c r="H24" s="8">
        <v>1000000</v>
      </c>
      <c r="I24" s="6">
        <v>1000000</v>
      </c>
      <c r="J24" s="6">
        <v>1000000</v>
      </c>
      <c r="K24" s="6"/>
      <c r="L24" s="6">
        <f t="shared" ref="L24" si="1">SUM(H24:K24)</f>
        <v>3000000</v>
      </c>
    </row>
    <row r="25" spans="1:12" ht="24.95" customHeight="1" x14ac:dyDescent="0.25">
      <c r="B25" s="3">
        <v>23</v>
      </c>
      <c r="C25" s="3" t="s">
        <v>23</v>
      </c>
      <c r="D25" s="3">
        <v>2024</v>
      </c>
      <c r="E25" s="3">
        <v>2024</v>
      </c>
      <c r="F25" s="3" t="s">
        <v>14</v>
      </c>
      <c r="G25" s="5" t="s">
        <v>66</v>
      </c>
      <c r="H25" s="8">
        <v>330013.59000000003</v>
      </c>
      <c r="I25" s="6">
        <v>500000</v>
      </c>
      <c r="J25" s="6">
        <v>500000</v>
      </c>
      <c r="K25" s="6"/>
      <c r="L25" s="6">
        <f t="shared" ref="L25:L31" si="2">SUM(H25:K25)</f>
        <v>1330013.5900000001</v>
      </c>
    </row>
    <row r="26" spans="1:12" ht="24.95" customHeight="1" x14ac:dyDescent="0.25">
      <c r="B26" s="3">
        <v>24</v>
      </c>
      <c r="C26" s="3" t="s">
        <v>23</v>
      </c>
      <c r="D26" s="3">
        <v>2024</v>
      </c>
      <c r="E26" s="3">
        <v>2024</v>
      </c>
      <c r="F26" s="3" t="s">
        <v>14</v>
      </c>
      <c r="G26" s="5" t="s">
        <v>67</v>
      </c>
      <c r="H26" s="8">
        <v>476301.72</v>
      </c>
      <c r="I26" s="6">
        <v>500000</v>
      </c>
      <c r="J26" s="6">
        <v>1000000</v>
      </c>
      <c r="K26" s="6">
        <v>1000000</v>
      </c>
      <c r="L26" s="6">
        <f t="shared" si="2"/>
        <v>2976301.7199999997</v>
      </c>
    </row>
    <row r="27" spans="1:12" ht="24.95" customHeight="1" x14ac:dyDescent="0.25">
      <c r="B27" s="3">
        <v>25</v>
      </c>
      <c r="C27" s="3" t="s">
        <v>23</v>
      </c>
      <c r="D27" s="3">
        <v>2024</v>
      </c>
      <c r="E27" s="3">
        <v>2024</v>
      </c>
      <c r="F27" s="3" t="s">
        <v>14</v>
      </c>
      <c r="G27" s="5" t="s">
        <v>68</v>
      </c>
      <c r="H27" s="8">
        <v>91359.55</v>
      </c>
      <c r="I27" s="6">
        <v>400000</v>
      </c>
      <c r="J27" s="6">
        <v>400000</v>
      </c>
      <c r="K27" s="6"/>
      <c r="L27" s="6">
        <f t="shared" si="2"/>
        <v>891359.55</v>
      </c>
    </row>
    <row r="28" spans="1:12" ht="24.95" customHeight="1" x14ac:dyDescent="0.25">
      <c r="B28" s="3">
        <v>26</v>
      </c>
      <c r="C28" s="3" t="s">
        <v>23</v>
      </c>
      <c r="D28" s="3">
        <v>2024</v>
      </c>
      <c r="E28" s="3">
        <v>2024</v>
      </c>
      <c r="F28" s="3" t="s">
        <v>14</v>
      </c>
      <c r="G28" s="5" t="s">
        <v>69</v>
      </c>
      <c r="H28" s="8">
        <v>500000</v>
      </c>
      <c r="I28" s="8">
        <v>531886.94999999995</v>
      </c>
      <c r="J28" s="6"/>
      <c r="K28" s="6"/>
      <c r="L28" s="6">
        <f t="shared" si="2"/>
        <v>1031886.95</v>
      </c>
    </row>
    <row r="29" spans="1:12" ht="24.95" customHeight="1" x14ac:dyDescent="0.25">
      <c r="B29" s="3">
        <v>27</v>
      </c>
      <c r="C29" s="3" t="s">
        <v>23</v>
      </c>
      <c r="D29" s="3">
        <v>2024</v>
      </c>
      <c r="E29" s="3">
        <v>2024</v>
      </c>
      <c r="F29" s="3" t="s">
        <v>14</v>
      </c>
      <c r="G29" s="5" t="s">
        <v>70</v>
      </c>
      <c r="H29" s="8">
        <v>439389.87</v>
      </c>
      <c r="I29" s="6">
        <v>1000000</v>
      </c>
      <c r="J29" s="6">
        <v>1000000</v>
      </c>
      <c r="K29" s="6">
        <v>1000000</v>
      </c>
      <c r="L29" s="6">
        <f t="shared" si="2"/>
        <v>3439389.87</v>
      </c>
    </row>
    <row r="30" spans="1:12" ht="24.95" customHeight="1" x14ac:dyDescent="0.25">
      <c r="B30" s="3">
        <v>28</v>
      </c>
      <c r="C30" s="3" t="s">
        <v>23</v>
      </c>
      <c r="D30" s="3">
        <v>2024</v>
      </c>
      <c r="E30" s="3">
        <v>2024</v>
      </c>
      <c r="F30" s="3" t="s">
        <v>14</v>
      </c>
      <c r="G30" s="5" t="s">
        <v>71</v>
      </c>
      <c r="H30" s="8">
        <v>250000</v>
      </c>
      <c r="I30" s="8">
        <v>286683.28000000003</v>
      </c>
      <c r="J30" s="6"/>
      <c r="K30" s="6"/>
      <c r="L30" s="6">
        <f t="shared" si="2"/>
        <v>536683.28</v>
      </c>
    </row>
    <row r="31" spans="1:12" ht="24.95" customHeight="1" x14ac:dyDescent="0.25">
      <c r="B31" s="3">
        <v>29</v>
      </c>
      <c r="C31" s="3" t="s">
        <v>23</v>
      </c>
      <c r="D31" s="3">
        <v>2024</v>
      </c>
      <c r="E31" s="3">
        <v>2024</v>
      </c>
      <c r="F31" s="3" t="s">
        <v>14</v>
      </c>
      <c r="G31" s="5" t="s">
        <v>72</v>
      </c>
      <c r="H31" s="8">
        <v>3530524</v>
      </c>
      <c r="I31" s="6">
        <v>10000000</v>
      </c>
      <c r="J31" s="6">
        <v>10000000</v>
      </c>
      <c r="K31" s="6"/>
      <c r="L31" s="6">
        <f t="shared" si="2"/>
        <v>23530524</v>
      </c>
    </row>
    <row r="32" spans="1:12" s="9" customFormat="1" ht="30.75" customHeight="1" x14ac:dyDescent="0.25">
      <c r="A32" s="12"/>
      <c r="B32" s="12"/>
      <c r="C32" s="12"/>
      <c r="D32" s="12"/>
      <c r="E32" s="12"/>
      <c r="F32" s="12"/>
      <c r="G32" s="14" t="s">
        <v>10</v>
      </c>
      <c r="H32" s="15">
        <f>SUM(H3:H31)</f>
        <v>15541338.73</v>
      </c>
      <c r="I32" s="15">
        <f>SUM(I3:I31)</f>
        <v>103860956.65396826</v>
      </c>
      <c r="J32" s="15">
        <f>SUM(J3:J31)</f>
        <v>97102386.423968256</v>
      </c>
      <c r="K32" s="15">
        <f>SUM(K3:K31)</f>
        <v>58421136.423968248</v>
      </c>
      <c r="L32" s="15">
        <f>SUM(L3:L31)</f>
        <v>274925818.23190475</v>
      </c>
    </row>
    <row r="34" spans="8:11" x14ac:dyDescent="0.25">
      <c r="H34" s="18">
        <f>SUM(H32:K32)</f>
        <v>274925818.23190475</v>
      </c>
      <c r="I34" s="19"/>
      <c r="J34" s="19"/>
      <c r="K34" s="19"/>
    </row>
  </sheetData>
  <autoFilter ref="F1:F32" xr:uid="{E5057260-80BA-490E-BE23-AB318D14EB0C}"/>
  <mergeCells count="2">
    <mergeCell ref="H34:K34"/>
    <mergeCell ref="B1:L1"/>
  </mergeCells>
  <pageMargins left="0.70866141732283472" right="0.70866141732283472" top="0.74803149606299213" bottom="0.74803149606299213" header="0.31496062992125984" footer="0.31496062992125984"/>
  <pageSetup paperSize="8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7260-80BA-490E-BE23-AB318D14EB0C}">
  <sheetPr>
    <pageSetUpPr fitToPage="1"/>
  </sheetPr>
  <dimension ref="A1:L15"/>
  <sheetViews>
    <sheetView zoomScale="89" zoomScaleNormal="89" workbookViewId="0">
      <pane ySplit="2" topLeftCell="A12" activePane="bottomLeft" state="frozen"/>
      <selection pane="bottomLeft" activeCell="B1" sqref="B1:L13"/>
    </sheetView>
  </sheetViews>
  <sheetFormatPr defaultColWidth="24.42578125" defaultRowHeight="15" x14ac:dyDescent="0.25"/>
  <cols>
    <col min="1" max="1" width="8.28515625" customWidth="1"/>
    <col min="2" max="2" width="12.28515625" customWidth="1"/>
    <col min="3" max="3" width="23.140625" customWidth="1"/>
    <col min="7" max="7" width="52.42578125" customWidth="1"/>
    <col min="8" max="12" width="22.7109375" customWidth="1"/>
  </cols>
  <sheetData>
    <row r="1" spans="1:12" ht="48.75" customHeight="1" x14ac:dyDescent="0.25">
      <c r="B1" s="20" t="s">
        <v>57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8.5" customHeight="1" x14ac:dyDescent="0.25">
      <c r="B2" s="1" t="s">
        <v>11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51</v>
      </c>
      <c r="I2" s="1" t="s">
        <v>52</v>
      </c>
      <c r="J2" s="1" t="s">
        <v>53</v>
      </c>
      <c r="K2" s="1" t="s">
        <v>5</v>
      </c>
      <c r="L2" s="1" t="s">
        <v>6</v>
      </c>
    </row>
    <row r="3" spans="1:12" ht="30" customHeight="1" x14ac:dyDescent="0.25">
      <c r="B3" s="3">
        <v>1</v>
      </c>
      <c r="C3" s="3" t="s">
        <v>13</v>
      </c>
      <c r="D3" s="3">
        <v>2024</v>
      </c>
      <c r="E3" s="3">
        <v>2024</v>
      </c>
      <c r="F3" s="3" t="s">
        <v>7</v>
      </c>
      <c r="G3" s="5" t="s">
        <v>37</v>
      </c>
      <c r="H3" s="8">
        <v>129333.34</v>
      </c>
      <c r="I3" s="6">
        <v>129333.33</v>
      </c>
      <c r="J3" s="6">
        <v>129333.33</v>
      </c>
      <c r="K3" s="6">
        <v>0</v>
      </c>
      <c r="L3" s="8">
        <f>SUM(H3:K3)</f>
        <v>388000</v>
      </c>
    </row>
    <row r="4" spans="1:12" ht="30" customHeight="1" x14ac:dyDescent="0.25">
      <c r="B4" s="3">
        <v>2</v>
      </c>
      <c r="C4" s="3" t="s">
        <v>41</v>
      </c>
      <c r="D4" s="3">
        <v>2021</v>
      </c>
      <c r="E4" s="3">
        <v>2024</v>
      </c>
      <c r="F4" s="3" t="s">
        <v>7</v>
      </c>
      <c r="G4" s="5" t="s">
        <v>38</v>
      </c>
      <c r="H4" s="8">
        <v>300000</v>
      </c>
      <c r="I4" s="6">
        <v>300000</v>
      </c>
      <c r="J4" s="6">
        <v>300000</v>
      </c>
      <c r="K4" s="6">
        <v>0</v>
      </c>
      <c r="L4" s="8">
        <f>SUM(H4:K4)</f>
        <v>900000</v>
      </c>
    </row>
    <row r="5" spans="1:12" ht="30" customHeight="1" x14ac:dyDescent="0.25">
      <c r="B5" s="3">
        <v>3</v>
      </c>
      <c r="C5" s="3" t="s">
        <v>40</v>
      </c>
      <c r="D5" s="3">
        <v>2024</v>
      </c>
      <c r="E5" s="3">
        <v>2024</v>
      </c>
      <c r="F5" s="3" t="s">
        <v>7</v>
      </c>
      <c r="G5" s="5" t="s">
        <v>35</v>
      </c>
      <c r="H5" s="8">
        <v>100000</v>
      </c>
      <c r="I5" s="6">
        <v>100000</v>
      </c>
      <c r="J5" s="6">
        <v>100000</v>
      </c>
      <c r="K5" s="6">
        <v>0</v>
      </c>
      <c r="L5" s="8">
        <f>SUM(H5:K5)</f>
        <v>300000</v>
      </c>
    </row>
    <row r="6" spans="1:12" ht="24.95" customHeight="1" x14ac:dyDescent="0.25">
      <c r="B6" s="3">
        <v>4</v>
      </c>
      <c r="C6" s="3" t="s">
        <v>41</v>
      </c>
      <c r="D6" s="3">
        <v>2024</v>
      </c>
      <c r="E6" s="3">
        <v>2024</v>
      </c>
      <c r="F6" s="3" t="s">
        <v>7</v>
      </c>
      <c r="G6" s="5" t="s">
        <v>34</v>
      </c>
      <c r="H6" s="6">
        <v>100000</v>
      </c>
      <c r="I6" s="6">
        <v>100000</v>
      </c>
      <c r="J6" s="6">
        <v>100000</v>
      </c>
      <c r="K6" s="6">
        <v>0</v>
      </c>
      <c r="L6" s="8">
        <f>SUM(H6:K6)</f>
        <v>300000</v>
      </c>
    </row>
    <row r="7" spans="1:12" ht="24.95" customHeight="1" x14ac:dyDescent="0.25">
      <c r="B7" s="3">
        <v>5</v>
      </c>
      <c r="C7" s="3" t="s">
        <v>48</v>
      </c>
      <c r="D7" s="3">
        <v>2024</v>
      </c>
      <c r="E7" s="3">
        <v>2024</v>
      </c>
      <c r="F7" s="3" t="s">
        <v>7</v>
      </c>
      <c r="G7" s="5" t="s">
        <v>39</v>
      </c>
      <c r="H7" s="6">
        <v>315000</v>
      </c>
      <c r="I7" s="6">
        <v>315000</v>
      </c>
      <c r="J7" s="6">
        <v>315000</v>
      </c>
      <c r="K7" s="6">
        <v>0</v>
      </c>
      <c r="L7" s="8">
        <v>945000</v>
      </c>
    </row>
    <row r="8" spans="1:12" ht="24.95" customHeight="1" x14ac:dyDescent="0.25">
      <c r="B8" s="3">
        <v>6</v>
      </c>
      <c r="C8" s="3" t="s">
        <v>30</v>
      </c>
      <c r="D8" s="3">
        <v>2023</v>
      </c>
      <c r="E8" s="3">
        <v>2023</v>
      </c>
      <c r="F8" s="3" t="s">
        <v>8</v>
      </c>
      <c r="G8" s="5" t="s">
        <v>29</v>
      </c>
      <c r="H8" s="6">
        <v>124000</v>
      </c>
      <c r="I8" s="6">
        <v>26000</v>
      </c>
      <c r="J8" s="6">
        <v>26000</v>
      </c>
      <c r="K8" s="6">
        <v>0</v>
      </c>
      <c r="L8" s="8">
        <f t="shared" ref="L8:L12" si="0">SUM(H8:K8)</f>
        <v>176000</v>
      </c>
    </row>
    <row r="9" spans="1:12" ht="30" customHeight="1" x14ac:dyDescent="0.25">
      <c r="B9" s="3">
        <v>7</v>
      </c>
      <c r="C9" s="3" t="s">
        <v>27</v>
      </c>
      <c r="D9" s="3">
        <v>2022</v>
      </c>
      <c r="E9" s="3">
        <v>2023</v>
      </c>
      <c r="F9" s="3" t="s">
        <v>8</v>
      </c>
      <c r="G9" s="5" t="s">
        <v>31</v>
      </c>
      <c r="H9" s="8">
        <v>90000</v>
      </c>
      <c r="I9" s="6">
        <v>90000</v>
      </c>
      <c r="J9" s="6">
        <v>90000</v>
      </c>
      <c r="K9" s="6">
        <v>90000</v>
      </c>
      <c r="L9" s="8">
        <f t="shared" si="0"/>
        <v>360000</v>
      </c>
    </row>
    <row r="10" spans="1:12" ht="30" customHeight="1" x14ac:dyDescent="0.25">
      <c r="B10" s="3">
        <v>8</v>
      </c>
      <c r="C10" s="3" t="s">
        <v>21</v>
      </c>
      <c r="D10" s="3">
        <v>2024</v>
      </c>
      <c r="E10" s="3">
        <v>2024</v>
      </c>
      <c r="F10" s="3" t="s">
        <v>8</v>
      </c>
      <c r="G10" s="5" t="s">
        <v>9</v>
      </c>
      <c r="H10" s="8">
        <v>56666.67</v>
      </c>
      <c r="I10" s="6">
        <v>56666.67</v>
      </c>
      <c r="J10" s="6">
        <v>56666.66</v>
      </c>
      <c r="K10" s="6">
        <v>0</v>
      </c>
      <c r="L10" s="8">
        <f t="shared" si="0"/>
        <v>170000</v>
      </c>
    </row>
    <row r="11" spans="1:12" ht="74.25" customHeight="1" x14ac:dyDescent="0.25">
      <c r="B11" s="3">
        <v>9</v>
      </c>
      <c r="C11" s="3" t="s">
        <v>21</v>
      </c>
      <c r="D11" s="3">
        <v>2024</v>
      </c>
      <c r="E11" s="3">
        <v>2025</v>
      </c>
      <c r="F11" s="3" t="s">
        <v>8</v>
      </c>
      <c r="G11" s="5" t="s">
        <v>49</v>
      </c>
      <c r="H11" s="8">
        <v>0</v>
      </c>
      <c r="I11" s="8">
        <v>525000</v>
      </c>
      <c r="J11" s="6">
        <v>525000</v>
      </c>
      <c r="K11" s="6">
        <v>0</v>
      </c>
      <c r="L11" s="8">
        <f t="shared" si="0"/>
        <v>1050000</v>
      </c>
    </row>
    <row r="12" spans="1:12" ht="24.95" customHeight="1" x14ac:dyDescent="0.25">
      <c r="B12" s="3">
        <v>10</v>
      </c>
      <c r="C12" s="3" t="s">
        <v>33</v>
      </c>
      <c r="D12" s="3">
        <v>2022</v>
      </c>
      <c r="E12" s="3">
        <v>2024</v>
      </c>
      <c r="F12" s="3" t="s">
        <v>8</v>
      </c>
      <c r="G12" s="5" t="s">
        <v>47</v>
      </c>
      <c r="H12" s="6">
        <v>1300000</v>
      </c>
      <c r="I12" s="6">
        <v>0</v>
      </c>
      <c r="J12" s="6">
        <v>0</v>
      </c>
      <c r="K12" s="6">
        <v>0</v>
      </c>
      <c r="L12" s="8">
        <f t="shared" si="0"/>
        <v>1300000</v>
      </c>
    </row>
    <row r="13" spans="1:12" ht="30.75" customHeight="1" x14ac:dyDescent="0.25">
      <c r="A13" s="2"/>
      <c r="B13" s="2"/>
      <c r="C13" s="2"/>
      <c r="D13" s="2"/>
      <c r="E13" s="2"/>
      <c r="F13" s="2"/>
      <c r="G13" s="16" t="s">
        <v>10</v>
      </c>
      <c r="H13" s="15">
        <f t="shared" ref="H13:K13" si="1">SUM(H3:H12)</f>
        <v>2515000.0099999998</v>
      </c>
      <c r="I13" s="15">
        <f t="shared" si="1"/>
        <v>1642000</v>
      </c>
      <c r="J13" s="15">
        <f t="shared" si="1"/>
        <v>1641999.99</v>
      </c>
      <c r="K13" s="15">
        <f t="shared" si="1"/>
        <v>90000</v>
      </c>
      <c r="L13" s="15">
        <f>SUM(L3:L12)</f>
        <v>5889000</v>
      </c>
    </row>
    <row r="15" spans="1:12" x14ac:dyDescent="0.25">
      <c r="H15" s="18">
        <f>SUM(H13:K13)</f>
        <v>5889000</v>
      </c>
      <c r="I15" s="19"/>
      <c r="J15" s="19"/>
      <c r="K15" s="19"/>
    </row>
  </sheetData>
  <autoFilter ref="F1:F13" xr:uid="{E5057260-80BA-490E-BE23-AB318D14EB0C}"/>
  <sortState xmlns:xlrd2="http://schemas.microsoft.com/office/spreadsheetml/2017/richdata2" ref="B3:M13">
    <sortCondition ref="F3:F13"/>
  </sortState>
  <mergeCells count="2">
    <mergeCell ref="H15:K15"/>
    <mergeCell ref="B1:L1"/>
  </mergeCells>
  <pageMargins left="0.70866141732283472" right="0.70866141732283472" top="0.74803149606299213" bottom="0.74803149606299213" header="0.31496062992125984" footer="0.31496062992125984"/>
  <pageSetup paperSize="8" scale="6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63D2-A6BA-45E8-B3B1-FDEEA9F275F3}">
  <dimension ref="B1:H4"/>
  <sheetViews>
    <sheetView tabSelected="1" zoomScaleNormal="100" workbookViewId="0">
      <selection activeCell="B1" sqref="B1:H4"/>
    </sheetView>
  </sheetViews>
  <sheetFormatPr defaultRowHeight="15" x14ac:dyDescent="0.25"/>
  <cols>
    <col min="2" max="2" width="10.7109375" customWidth="1"/>
    <col min="3" max="8" width="22.7109375" customWidth="1"/>
    <col min="9" max="15" width="27.140625" customWidth="1"/>
  </cols>
  <sheetData>
    <row r="1" spans="2:8" s="9" customFormat="1" ht="71.25" customHeight="1" x14ac:dyDescent="0.25">
      <c r="B1" s="1" t="s">
        <v>11</v>
      </c>
      <c r="C1" s="1" t="s">
        <v>43</v>
      </c>
      <c r="D1" s="1" t="s">
        <v>54</v>
      </c>
      <c r="E1" s="1" t="s">
        <v>55</v>
      </c>
      <c r="F1" s="1" t="s">
        <v>56</v>
      </c>
      <c r="G1" s="1" t="s">
        <v>50</v>
      </c>
      <c r="H1" s="1" t="s">
        <v>42</v>
      </c>
    </row>
    <row r="2" spans="2:8" s="9" customFormat="1" ht="24.95" customHeight="1" x14ac:dyDescent="0.25">
      <c r="B2" s="3">
        <v>1</v>
      </c>
      <c r="C2" s="10" t="s">
        <v>44</v>
      </c>
      <c r="D2" s="8">
        <f>'Lavori 2024-2026'!H32</f>
        <v>15541338.73</v>
      </c>
      <c r="E2" s="8">
        <f>'Lavori 2024-2026'!I32</f>
        <v>103860956.65396826</v>
      </c>
      <c r="F2" s="8">
        <f>'Lavori 2024-2026'!J32</f>
        <v>97102386.423968256</v>
      </c>
      <c r="G2" s="8">
        <f>'Lavori 2024-2026'!K32</f>
        <v>58421136.423968248</v>
      </c>
      <c r="H2" s="13">
        <f>'Lavori 2024-2026'!L32</f>
        <v>274925818.23190475</v>
      </c>
    </row>
    <row r="3" spans="2:8" s="9" customFormat="1" ht="24.95" customHeight="1" x14ac:dyDescent="0.25">
      <c r="B3" s="3">
        <v>2</v>
      </c>
      <c r="C3" s="10" t="s">
        <v>45</v>
      </c>
      <c r="D3" s="8">
        <f>'Servizi e Forniture 2024-2026'!H13</f>
        <v>2515000.0099999998</v>
      </c>
      <c r="E3" s="8">
        <f>'Servizi e Forniture 2024-2026'!I13</f>
        <v>1642000</v>
      </c>
      <c r="F3" s="8">
        <f>'Servizi e Forniture 2024-2026'!J13</f>
        <v>1641999.99</v>
      </c>
      <c r="G3" s="8">
        <f>'Servizi e Forniture 2024-2026'!K13</f>
        <v>90000</v>
      </c>
      <c r="H3" s="13">
        <f>'Servizi e Forniture 2024-2026'!L13</f>
        <v>5889000</v>
      </c>
    </row>
    <row r="4" spans="2:8" s="9" customFormat="1" ht="24.95" customHeight="1" x14ac:dyDescent="0.25">
      <c r="B4" s="11"/>
      <c r="C4" s="17" t="s">
        <v>46</v>
      </c>
      <c r="D4" s="15">
        <f>SUM(D2:D3)</f>
        <v>18056338.740000002</v>
      </c>
      <c r="E4" s="15">
        <f t="shared" ref="E4:G4" si="0">SUM(E2:E3)</f>
        <v>105502956.65396826</v>
      </c>
      <c r="F4" s="15">
        <f t="shared" si="0"/>
        <v>98744386.41396825</v>
      </c>
      <c r="G4" s="15">
        <f t="shared" si="0"/>
        <v>58511136.423968248</v>
      </c>
      <c r="H4" s="15">
        <f>SUM(H2:H3)</f>
        <v>280814818.23190475</v>
      </c>
    </row>
  </sheetData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Lavori 2024-2026</vt:lpstr>
      <vt:lpstr>Servizi e Forniture 2024-2026</vt:lpstr>
      <vt:lpstr>Importo totale</vt:lpstr>
      <vt:lpstr>'Lavori 2024-2026'!Area_stampa</vt:lpstr>
      <vt:lpstr>'Servizi e Forniture 2024-2026'!Area_stampa</vt:lpstr>
      <vt:lpstr>'Lavori 2024-2026'!Titoli_stampa</vt:lpstr>
      <vt:lpstr>'Servizi e Forniture 2024-2026'!Titoli_stampa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2023-12-21T13:56:47Z</dcterms:modified>
</cp:coreProperties>
</file>